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592" windowHeight="8700" activeTab="0"/>
  </bookViews>
  <sheets>
    <sheet name="mensualisation enseigna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<sst xmlns="http://schemas.openxmlformats.org/spreadsheetml/2006/main" count="43" uniqueCount="39">
  <si>
    <t>Nombre de semaine dans l'année</t>
  </si>
  <si>
    <t>Semaines dans l'année</t>
  </si>
  <si>
    <t>CP Assmat</t>
  </si>
  <si>
    <t>Semaines restantes</t>
  </si>
  <si>
    <t>Le tarif peut être augmenté pour palier à la perte d'argent des semaines déduites</t>
  </si>
  <si>
    <t>Heures</t>
  </si>
  <si>
    <t>Brut</t>
  </si>
  <si>
    <t>Net</t>
  </si>
  <si>
    <t>Tarif horaire ou complémentaire</t>
  </si>
  <si>
    <t>Tarifs heures majorées</t>
  </si>
  <si>
    <t>Heures hebdomadaires</t>
  </si>
  <si>
    <t>Nombres d'heures</t>
  </si>
  <si>
    <t>Multiplié par Nombres de semaines</t>
  </si>
  <si>
    <t>Nombre de mois</t>
  </si>
  <si>
    <t>Total heure mois</t>
  </si>
  <si>
    <t>Tarif horaire Brut</t>
  </si>
  <si>
    <t>Total Brut</t>
  </si>
  <si>
    <t>Total Net</t>
  </si>
  <si>
    <t>En dessous ou égal à 45h00</t>
  </si>
  <si>
    <t>Majoration à partir de la 46ème heures</t>
  </si>
  <si>
    <t>TOTAL SALAIRE MENSUEL</t>
  </si>
  <si>
    <t>Total d'heures mensuel</t>
  </si>
  <si>
    <t>Diviser par 1/8ème</t>
  </si>
  <si>
    <t>Jours à déclarer pour la paje Arrondir au supérieur</t>
  </si>
  <si>
    <t>Salaire de l'AM</t>
  </si>
  <si>
    <t>Aide de la CAF</t>
  </si>
  <si>
    <t>Prix de revient réel</t>
  </si>
  <si>
    <t>Propriété de chezveronalice reproduction interdite - copyright 04/2005</t>
  </si>
  <si>
    <t>CP sup enseignant</t>
  </si>
  <si>
    <t>Calcul Mensualisation pour enseignant</t>
  </si>
  <si>
    <t>Revenu annuel imposable Pour 1 enfant</t>
  </si>
  <si>
    <t>Prix de revient de l'assitante maternelle après déduction de la paje pour un enfant de 3 à 6 ans + crédit d'impôt de 50%</t>
  </si>
  <si>
    <t>Prix de revient de l'assitante maternelle après déduction de la paje pour un enfant de 0 à 3 ans + crédit d'impôt de 50%</t>
  </si>
  <si>
    <t>Le crédit d'impôt s'élève à 50 % des sommes versées l'année précédante, retenues dans la limite de 2 300 euros par enfant.</t>
  </si>
  <si>
    <t>% pour le taux de majoration</t>
  </si>
  <si>
    <t>coefficient de convertion Net et brut</t>
  </si>
  <si>
    <t>Coefficient pour les heures majorées conversion net et brut</t>
  </si>
  <si>
    <t>Ce salaire sera versé pendant 12 mois    
On rajoutera les congés payés en plus de la mensualisation soit au  10%, soit le calcul en maintien de salaire.
Plusieurs possibilités à définir au contrat    
→ soit en une seule fois au mois de juin    
→ soit lors de la prise principale des congés    
→ soit au fur et à mesure de la prise des congés</t>
  </si>
  <si>
    <t>montant max d'aide caf possible 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</si>
</sst>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h:mm;@"/>
    <numFmt numFmtId="169" formatCode="0.00&quot; jrs&quot;"/>
    <numFmt numFmtId="170" formatCode="0.000%"/>
    <numFmt numFmtId="171" formatCode="0.0000"/>
    <numFmt numFmtId="172" formatCode="#,##0.0000\ &quot;€&quot;"/>
  </numFmts>
  <fonts count="5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2"/>
      <color indexed="62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2"/>
      <color theme="8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0" fillId="0" borderId="21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vertical="center"/>
      <protection locked="0"/>
    </xf>
    <xf numFmtId="0" fontId="0" fillId="33" borderId="21" xfId="0" applyNumberFormat="1" applyFill="1" applyBorder="1" applyAlignment="1" applyProtection="1">
      <alignment horizontal="center" vertical="center"/>
      <protection locked="0"/>
    </xf>
    <xf numFmtId="0" fontId="0" fillId="33" borderId="17" xfId="0" applyNumberFormat="1" applyFill="1" applyBorder="1" applyAlignment="1" applyProtection="1">
      <alignment horizontal="center" vertical="center"/>
      <protection locked="0"/>
    </xf>
    <xf numFmtId="2" fontId="0" fillId="33" borderId="21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164" fontId="0" fillId="33" borderId="21" xfId="0" applyNumberForma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64" fontId="0" fillId="0" borderId="21" xfId="0" applyNumberFormat="1" applyBorder="1" applyAlignment="1" applyProtection="1">
      <alignment vertical="center"/>
      <protection locked="0"/>
    </xf>
    <xf numFmtId="164" fontId="0" fillId="0" borderId="21" xfId="44" applyNumberFormat="1" applyFont="1" applyBorder="1" applyAlignment="1" applyProtection="1">
      <alignment vertical="center"/>
      <protection locked="0"/>
    </xf>
    <xf numFmtId="164" fontId="0" fillId="0" borderId="17" xfId="0" applyNumberFormat="1" applyBorder="1" applyAlignment="1" applyProtection="1">
      <alignment vertical="center"/>
      <protection locked="0"/>
    </xf>
    <xf numFmtId="164" fontId="6" fillId="0" borderId="22" xfId="0" applyNumberFormat="1" applyFont="1" applyBorder="1" applyAlignment="1" applyProtection="1">
      <alignment vertical="center"/>
      <protection hidden="1"/>
    </xf>
    <xf numFmtId="164" fontId="6" fillId="0" borderId="23" xfId="0" applyNumberFormat="1" applyFont="1" applyBorder="1" applyAlignment="1" applyProtection="1">
      <alignment vertical="center"/>
      <protection hidden="1"/>
    </xf>
    <xf numFmtId="0" fontId="1" fillId="0" borderId="24" xfId="0" applyFont="1" applyFill="1" applyBorder="1" applyAlignment="1">
      <alignment horizontal="center" vertical="center" wrapText="1"/>
    </xf>
    <xf numFmtId="164" fontId="8" fillId="0" borderId="24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 wrapText="1"/>
    </xf>
    <xf numFmtId="164" fontId="0" fillId="0" borderId="25" xfId="0" applyNumberFormat="1" applyBorder="1" applyAlignment="1" applyProtection="1">
      <alignment horizontal="center" vertical="center" wrapText="1"/>
      <protection hidden="1"/>
    </xf>
    <xf numFmtId="164" fontId="9" fillId="34" borderId="25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Border="1" applyAlignment="1" applyProtection="1">
      <alignment horizontal="center" vertical="center" wrapText="1"/>
      <protection hidden="1"/>
    </xf>
    <xf numFmtId="164" fontId="0" fillId="0" borderId="21" xfId="0" applyNumberFormat="1" applyBorder="1" applyAlignment="1" applyProtection="1">
      <alignment horizontal="center" vertical="center" wrapText="1"/>
      <protection hidden="1"/>
    </xf>
    <xf numFmtId="164" fontId="0" fillId="0" borderId="22" xfId="0" applyNumberFormat="1" applyBorder="1" applyAlignment="1" applyProtection="1">
      <alignment horizontal="center" vertical="center" wrapText="1"/>
      <protection hidden="1"/>
    </xf>
    <xf numFmtId="164" fontId="0" fillId="0" borderId="17" xfId="0" applyNumberFormat="1" applyBorder="1" applyAlignment="1" applyProtection="1">
      <alignment horizontal="center" vertical="center" wrapText="1"/>
      <protection hidden="1"/>
    </xf>
    <xf numFmtId="164" fontId="0" fillId="0" borderId="23" xfId="0" applyNumberFormat="1" applyBorder="1" applyAlignment="1" applyProtection="1">
      <alignment horizontal="center" vertical="center" wrapText="1"/>
      <protection hidden="1"/>
    </xf>
    <xf numFmtId="2" fontId="0" fillId="0" borderId="17" xfId="0" applyNumberForma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164" fontId="0" fillId="0" borderId="17" xfId="0" applyNumberFormat="1" applyBorder="1" applyAlignment="1" applyProtection="1">
      <alignment horizontal="center" vertical="center"/>
      <protection hidden="1"/>
    </xf>
    <xf numFmtId="164" fontId="0" fillId="0" borderId="23" xfId="0" applyNumberFormat="1" applyBorder="1" applyAlignment="1" applyProtection="1">
      <alignment horizontal="center" vertical="center"/>
      <protection hidden="1"/>
    </xf>
    <xf numFmtId="164" fontId="0" fillId="0" borderId="22" xfId="0" applyNumberFormat="1" applyBorder="1" applyAlignment="1" applyProtection="1">
      <alignment horizontal="center" vertical="center"/>
      <protection hidden="1"/>
    </xf>
    <xf numFmtId="0" fontId="1" fillId="34" borderId="26" xfId="0" applyFont="1" applyFill="1" applyBorder="1" applyAlignment="1" applyProtection="1">
      <alignment horizontal="center" vertical="center"/>
      <protection hidden="1"/>
    </xf>
    <xf numFmtId="2" fontId="0" fillId="0" borderId="20" xfId="0" applyNumberFormat="1" applyBorder="1" applyAlignment="1" applyProtection="1">
      <alignment horizontal="center" vertical="center"/>
      <protection hidden="1"/>
    </xf>
    <xf numFmtId="164" fontId="0" fillId="0" borderId="17" xfId="0" applyNumberFormat="1" applyBorder="1" applyAlignment="1" applyProtection="1">
      <alignment vertical="center"/>
      <protection hidden="1"/>
    </xf>
    <xf numFmtId="164" fontId="0" fillId="0" borderId="21" xfId="0" applyNumberFormat="1" applyBorder="1" applyAlignment="1" applyProtection="1">
      <alignment vertical="center"/>
      <protection hidden="1"/>
    </xf>
    <xf numFmtId="171" fontId="0" fillId="35" borderId="14" xfId="0" applyNumberFormat="1" applyFill="1" applyBorder="1" applyAlignment="1" applyProtection="1">
      <alignment horizontal="center" vertical="center"/>
      <protection locked="0"/>
    </xf>
    <xf numFmtId="171" fontId="0" fillId="0" borderId="25" xfId="0" applyNumberForma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164" fontId="0" fillId="0" borderId="21" xfId="44" applyNumberFormat="1" applyFont="1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 wrapText="1"/>
    </xf>
    <xf numFmtId="164" fontId="48" fillId="0" borderId="0" xfId="0" applyNumberFormat="1" applyFont="1" applyAlignment="1" applyProtection="1">
      <alignment horizontal="center" vertical="center" wrapText="1"/>
      <protection hidden="1"/>
    </xf>
    <xf numFmtId="164" fontId="49" fillId="0" borderId="25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9" fontId="0" fillId="33" borderId="29" xfId="0" applyNumberFormat="1" applyFill="1" applyBorder="1" applyAlignment="1" applyProtection="1">
      <alignment horizontal="center" vertical="center"/>
      <protection locked="0"/>
    </xf>
    <xf numFmtId="0" fontId="0" fillId="33" borderId="30" xfId="0" applyNumberForma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9" fontId="1" fillId="36" borderId="35" xfId="0" applyNumberFormat="1" applyFont="1" applyFill="1" applyBorder="1" applyAlignment="1" applyProtection="1">
      <alignment horizontal="center" vertical="center"/>
      <protection hidden="1"/>
    </xf>
    <xf numFmtId="169" fontId="1" fillId="36" borderId="3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4" fontId="8" fillId="0" borderId="24" xfId="0" applyNumberFormat="1" applyFont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</xdr:row>
      <xdr:rowOff>0</xdr:rowOff>
    </xdr:from>
    <xdr:ext cx="2343150" cy="1047750"/>
    <xdr:sp>
      <xdr:nvSpPr>
        <xdr:cNvPr id="1" name="AutoShape 1"/>
        <xdr:cNvSpPr>
          <a:spLocks/>
        </xdr:cNvSpPr>
      </xdr:nvSpPr>
      <xdr:spPr>
        <a:xfrm>
          <a:off x="4371975" y="6781800"/>
          <a:ext cx="2343150" cy="1047750"/>
        </a:xfrm>
        <a:prstGeom prst="wedgeRectCallout">
          <a:avLst>
            <a:gd name="adj1" fmla="val -72847"/>
            <a:gd name="adj2" fmla="val 9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l'aide de la caf est supérieur au montant en bleu,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restera alors,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minimum de 15 % réellement sur le salaire versé à la charge de l'employeur.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l'employeur ne peut faire un bénéfice sur l'aide de la caf.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ul%20mensualisation_janvie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isation"/>
    </sheetNames>
    <sheetDataSet>
      <sheetData sheetId="0">
        <row r="29">
          <cell r="A29" t="str">
            <v>Inférieur à 22 809€</v>
          </cell>
          <cell r="C29">
            <v>506</v>
          </cell>
        </row>
        <row r="30">
          <cell r="A30" t="str">
            <v>de 22 809 € à 50 686 €</v>
          </cell>
          <cell r="C30">
            <v>319.07</v>
          </cell>
        </row>
        <row r="31">
          <cell r="A31" t="str">
            <v>supérieur à 50 686 €</v>
          </cell>
          <cell r="C31">
            <v>191.41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3">
      <selection activeCell="I26" sqref="I26"/>
    </sheetView>
  </sheetViews>
  <sheetFormatPr defaultColWidth="11.421875" defaultRowHeight="12.75"/>
  <cols>
    <col min="1" max="1" width="20.00390625" style="0" customWidth="1"/>
    <col min="3" max="3" width="14.28125" style="0" customWidth="1"/>
    <col min="4" max="4" width="10.28125" style="0" customWidth="1"/>
    <col min="5" max="6" width="9.57421875" style="0" customWidth="1"/>
    <col min="7" max="7" width="12.140625" style="0" customWidth="1"/>
    <col min="8" max="8" width="15.00390625" style="0" customWidth="1"/>
  </cols>
  <sheetData>
    <row r="1" spans="1:8" ht="27.75" customHeight="1" thickBot="1">
      <c r="A1" s="66" t="s">
        <v>29</v>
      </c>
      <c r="B1" s="66"/>
      <c r="C1" s="66"/>
      <c r="D1" s="66"/>
      <c r="E1" s="66"/>
      <c r="F1" s="66"/>
      <c r="G1" s="66"/>
      <c r="H1" s="66"/>
    </row>
    <row r="2" spans="2:5" ht="51.75" customHeight="1" thickBot="1">
      <c r="B2" s="2" t="s">
        <v>1</v>
      </c>
      <c r="C2" s="3" t="s">
        <v>28</v>
      </c>
      <c r="D2" s="3" t="s">
        <v>2</v>
      </c>
      <c r="E2" s="4" t="s">
        <v>3</v>
      </c>
    </row>
    <row r="3" spans="1:5" s="5" customFormat="1" ht="27" thickBot="1">
      <c r="A3" s="1" t="s">
        <v>0</v>
      </c>
      <c r="B3" s="6">
        <v>52</v>
      </c>
      <c r="C3" s="27">
        <v>11</v>
      </c>
      <c r="D3" s="27">
        <v>5</v>
      </c>
      <c r="E3" s="53">
        <f>SUM(B3-C3-D3)</f>
        <v>36</v>
      </c>
    </row>
    <row r="4" ht="8.25" customHeight="1"/>
    <row r="5" ht="12.75">
      <c r="A5" t="s">
        <v>4</v>
      </c>
    </row>
    <row r="6" ht="6" customHeight="1" thickBot="1"/>
    <row r="7" spans="1:8" ht="29.25" customHeight="1" thickBot="1">
      <c r="A7" s="67" t="s">
        <v>35</v>
      </c>
      <c r="B7" s="68"/>
      <c r="C7" s="57">
        <v>0.7812</v>
      </c>
      <c r="D7" s="87" t="s">
        <v>36</v>
      </c>
      <c r="E7" s="88"/>
      <c r="F7" s="88"/>
      <c r="G7" s="88"/>
      <c r="H7" s="58">
        <v>0.8943</v>
      </c>
    </row>
    <row r="8" ht="6.75" customHeight="1" thickBot="1"/>
    <row r="9" spans="1:4" ht="24.75" customHeight="1">
      <c r="A9" s="70" t="s">
        <v>5</v>
      </c>
      <c r="B9" s="71"/>
      <c r="C9" s="7" t="s">
        <v>6</v>
      </c>
      <c r="D9" s="8" t="s">
        <v>7</v>
      </c>
    </row>
    <row r="10" spans="1:4" ht="24.75" customHeight="1">
      <c r="A10" s="79" t="s">
        <v>8</v>
      </c>
      <c r="B10" s="80"/>
      <c r="C10" s="28">
        <v>5.25</v>
      </c>
      <c r="D10" s="52">
        <f>C10*C7</f>
        <v>4.1013</v>
      </c>
    </row>
    <row r="11" spans="1:4" ht="24.75" customHeight="1">
      <c r="A11" s="72" t="s">
        <v>34</v>
      </c>
      <c r="B11" s="73"/>
      <c r="C11" s="76">
        <v>0.25</v>
      </c>
      <c r="D11" s="77"/>
    </row>
    <row r="12" spans="1:4" ht="24.75" customHeight="1" thickBot="1">
      <c r="A12" s="74" t="s">
        <v>9</v>
      </c>
      <c r="B12" s="75"/>
      <c r="C12" s="50">
        <f>C10+(C10*C11)</f>
        <v>6.5625</v>
      </c>
      <c r="D12" s="51">
        <f>C12*H7</f>
        <v>5.86884375</v>
      </c>
    </row>
    <row r="13" ht="6" customHeight="1" thickBot="1"/>
    <row r="14" spans="1:8" s="10" customFormat="1" ht="39.75" customHeight="1">
      <c r="A14" s="11" t="s">
        <v>10</v>
      </c>
      <c r="B14" s="12" t="s">
        <v>11</v>
      </c>
      <c r="C14" s="12" t="s">
        <v>12</v>
      </c>
      <c r="D14" s="12" t="s">
        <v>13</v>
      </c>
      <c r="E14" s="12" t="s">
        <v>14</v>
      </c>
      <c r="F14" s="12" t="s">
        <v>15</v>
      </c>
      <c r="G14" s="12" t="s">
        <v>16</v>
      </c>
      <c r="H14" s="13" t="s">
        <v>17</v>
      </c>
    </row>
    <row r="15" spans="1:8" s="10" customFormat="1" ht="26.25" customHeight="1">
      <c r="A15" s="14" t="s">
        <v>18</v>
      </c>
      <c r="B15" s="25">
        <v>45</v>
      </c>
      <c r="C15" s="48">
        <f>E3</f>
        <v>36</v>
      </c>
      <c r="D15" s="23">
        <v>12</v>
      </c>
      <c r="E15" s="42">
        <f>(B15*C15)/D15</f>
        <v>135</v>
      </c>
      <c r="F15" s="43">
        <f>C10</f>
        <v>5.25</v>
      </c>
      <c r="G15" s="43">
        <f>E15*F15</f>
        <v>708.75</v>
      </c>
      <c r="H15" s="44">
        <f>G15*C7</f>
        <v>553.6755</v>
      </c>
    </row>
    <row r="16" spans="1:8" s="10" customFormat="1" ht="28.5" customHeight="1" thickBot="1">
      <c r="A16" s="15" t="s">
        <v>19</v>
      </c>
      <c r="B16" s="26"/>
      <c r="C16" s="49">
        <f>E3</f>
        <v>36</v>
      </c>
      <c r="D16" s="24">
        <v>12</v>
      </c>
      <c r="E16" s="47">
        <f>(B16*C16)/D16</f>
        <v>0</v>
      </c>
      <c r="F16" s="45">
        <f>C12</f>
        <v>6.5625</v>
      </c>
      <c r="G16" s="45">
        <f>E16*F16</f>
        <v>0</v>
      </c>
      <c r="H16" s="46">
        <f>G16*H7</f>
        <v>0</v>
      </c>
    </row>
    <row r="17" spans="5:8" ht="35.25" customHeight="1" thickBot="1">
      <c r="E17" s="78" t="s">
        <v>20</v>
      </c>
      <c r="F17" s="78"/>
      <c r="G17" s="40">
        <f>SUM(G15:G16)</f>
        <v>708.75</v>
      </c>
      <c r="H17" s="41">
        <f>SUM(H15:H16)</f>
        <v>553.6755</v>
      </c>
    </row>
    <row r="18" ht="6" customHeight="1" thickBot="1"/>
    <row r="19" spans="1:7" s="10" customFormat="1" ht="53.25" customHeight="1">
      <c r="A19" s="16" t="s">
        <v>21</v>
      </c>
      <c r="B19" s="12" t="s">
        <v>22</v>
      </c>
      <c r="C19" s="82" t="s">
        <v>23</v>
      </c>
      <c r="D19" s="83"/>
      <c r="G19" s="64">
        <f>H17*15/100</f>
        <v>83.05132500000002</v>
      </c>
    </row>
    <row r="20" spans="1:8" s="5" customFormat="1" ht="25.5" customHeight="1" thickBot="1">
      <c r="A20" s="54">
        <f>SUM(E15,E16)</f>
        <v>135</v>
      </c>
      <c r="B20" s="9">
        <v>8</v>
      </c>
      <c r="C20" s="84">
        <f>SUM(A20/B20)</f>
        <v>16.875</v>
      </c>
      <c r="D20" s="85"/>
      <c r="F20" s="81" t="s">
        <v>33</v>
      </c>
      <c r="G20" s="81"/>
      <c r="H20" s="81"/>
    </row>
    <row r="21" spans="6:8" ht="12.75" hidden="1">
      <c r="F21" s="81"/>
      <c r="G21" s="81"/>
      <c r="H21" s="81"/>
    </row>
    <row r="22" spans="6:8" ht="6" customHeight="1">
      <c r="F22" s="81"/>
      <c r="G22" s="81"/>
      <c r="H22" s="81"/>
    </row>
    <row r="23" spans="1:8" ht="30.75" customHeight="1">
      <c r="A23" s="69" t="s">
        <v>32</v>
      </c>
      <c r="B23" s="69"/>
      <c r="C23" s="69"/>
      <c r="D23" s="69"/>
      <c r="E23" s="69"/>
      <c r="F23" s="81"/>
      <c r="G23" s="81"/>
      <c r="H23" s="81"/>
    </row>
    <row r="24" spans="6:8" ht="8.25" customHeight="1" thickBot="1">
      <c r="F24" s="39"/>
      <c r="G24" s="39"/>
      <c r="H24" s="39"/>
    </row>
    <row r="25" spans="1:8" ht="40.5" customHeight="1">
      <c r="A25" s="17" t="s">
        <v>30</v>
      </c>
      <c r="B25" s="18" t="s">
        <v>24</v>
      </c>
      <c r="C25" s="18" t="s">
        <v>25</v>
      </c>
      <c r="D25" s="21" t="s">
        <v>26</v>
      </c>
      <c r="E25" s="36"/>
      <c r="F25" s="39"/>
      <c r="G25" s="39"/>
      <c r="H25" s="39"/>
    </row>
    <row r="26" spans="1:8" ht="22.5" customHeight="1">
      <c r="A26" s="29" t="str">
        <f>'[1]mensualisation'!A29</f>
        <v>Inférieur à 22 809€</v>
      </c>
      <c r="B26" s="19">
        <f>H17</f>
        <v>553.6755</v>
      </c>
      <c r="C26" s="31">
        <f>'[1]mensualisation'!C29</f>
        <v>506</v>
      </c>
      <c r="D26" s="34">
        <f>IF(C26&lt;H35,B26-C26,IF(C26&gt;H35,B26-H35))</f>
        <v>83.05132500000002</v>
      </c>
      <c r="E26" s="37"/>
      <c r="F26" s="39"/>
      <c r="G26" s="39"/>
      <c r="H26" s="39"/>
    </row>
    <row r="27" spans="1:8" ht="22.5" customHeight="1">
      <c r="A27" s="22" t="str">
        <f>'[1]mensualisation'!A30</f>
        <v>de 22 809 € à 50 686 €</v>
      </c>
      <c r="B27" s="19">
        <f>H17</f>
        <v>553.6755</v>
      </c>
      <c r="C27" s="32">
        <f>'[1]mensualisation'!C30</f>
        <v>319.07</v>
      </c>
      <c r="D27" s="34">
        <f>IF(C27&lt;H35,B27-C27,IF(C27&gt;H35,B27-H35))</f>
        <v>234.60550000000006</v>
      </c>
      <c r="E27" s="37"/>
      <c r="F27" s="39"/>
      <c r="G27" s="39"/>
      <c r="H27" s="39"/>
    </row>
    <row r="28" spans="1:8" ht="22.5" customHeight="1" thickBot="1">
      <c r="A28" s="30" t="str">
        <f>'[1]mensualisation'!A31</f>
        <v>supérieur à 50 686 €</v>
      </c>
      <c r="B28" s="20">
        <f>H17</f>
        <v>553.6755</v>
      </c>
      <c r="C28" s="33">
        <f>'[1]mensualisation'!C31</f>
        <v>191.41</v>
      </c>
      <c r="D28" s="35">
        <f>IF(C28&lt;H35,B28-C28,IF(C28&gt;H35,B28-H35))</f>
        <v>362.2655000000001</v>
      </c>
      <c r="E28" s="37"/>
      <c r="F28" s="89" t="s">
        <v>37</v>
      </c>
      <c r="G28" s="89"/>
      <c r="H28" s="89"/>
    </row>
    <row r="29" spans="5:8" ht="9" customHeight="1">
      <c r="E29" s="38"/>
      <c r="F29" s="89"/>
      <c r="G29" s="89"/>
      <c r="H29" s="89"/>
    </row>
    <row r="30" spans="1:8" ht="31.5" customHeight="1">
      <c r="A30" s="69" t="s">
        <v>31</v>
      </c>
      <c r="B30" s="69"/>
      <c r="C30" s="69"/>
      <c r="D30" s="69"/>
      <c r="E30" s="69"/>
      <c r="F30" s="89"/>
      <c r="G30" s="89"/>
      <c r="H30" s="89"/>
    </row>
    <row r="31" spans="6:8" ht="13.5" thickBot="1">
      <c r="F31" s="89"/>
      <c r="G31" s="89"/>
      <c r="H31" s="89"/>
    </row>
    <row r="32" spans="1:8" ht="39">
      <c r="A32" s="17" t="s">
        <v>30</v>
      </c>
      <c r="B32" s="18" t="s">
        <v>24</v>
      </c>
      <c r="C32" s="18" t="s">
        <v>25</v>
      </c>
      <c r="D32" s="21" t="s">
        <v>26</v>
      </c>
      <c r="E32" s="36"/>
      <c r="F32" s="89"/>
      <c r="G32" s="89"/>
      <c r="H32" s="89"/>
    </row>
    <row r="33" spans="1:8" ht="22.5" customHeight="1">
      <c r="A33" s="59" t="str">
        <f>A26</f>
        <v>Inférieur à 22 809€</v>
      </c>
      <c r="B33" s="56">
        <f>H17</f>
        <v>553.6755</v>
      </c>
      <c r="C33" s="56">
        <f>C26/2</f>
        <v>253</v>
      </c>
      <c r="D33" s="34">
        <f>IF(C33&lt;H35,B33-C33,IF(C33&gt;H35,B33-H35))</f>
        <v>300.67550000000006</v>
      </c>
      <c r="E33" s="37"/>
      <c r="F33" s="89"/>
      <c r="G33" s="89"/>
      <c r="H33" s="89"/>
    </row>
    <row r="34" spans="1:8" ht="22.5" customHeight="1" thickBot="1">
      <c r="A34" s="60" t="str">
        <f>A27</f>
        <v>de 22 809 € à 50 686 €</v>
      </c>
      <c r="B34" s="56">
        <f>H17</f>
        <v>553.6755</v>
      </c>
      <c r="C34" s="61">
        <f>C27/2</f>
        <v>159.535</v>
      </c>
      <c r="D34" s="34">
        <f>IF(C34&lt;H35,B34-C34,IF(C34&gt;H35,B34-H35))</f>
        <v>394.1405000000001</v>
      </c>
      <c r="E34" s="37"/>
      <c r="F34" s="63"/>
      <c r="G34" s="63"/>
      <c r="H34" s="63"/>
    </row>
    <row r="35" spans="1:8" ht="22.5" customHeight="1" thickBot="1">
      <c r="A35" s="62" t="str">
        <f>A28</f>
        <v>supérieur à 50 686 €</v>
      </c>
      <c r="B35" s="55">
        <f>H17</f>
        <v>553.6755</v>
      </c>
      <c r="C35" s="55">
        <f>C28/2</f>
        <v>95.705</v>
      </c>
      <c r="D35" s="35">
        <f>IF(C35&lt;H35,B35-C35,IF(C35&gt;H35,B35-H35))</f>
        <v>457.9705000000001</v>
      </c>
      <c r="E35" s="90" t="s">
        <v>38</v>
      </c>
      <c r="F35" s="91"/>
      <c r="G35" s="91"/>
      <c r="H35" s="65">
        <f>H17-G19</f>
        <v>470.62417500000004</v>
      </c>
    </row>
    <row r="36" ht="12.75">
      <c r="E36" s="38"/>
    </row>
    <row r="37" spans="1:8" ht="12.75">
      <c r="A37" s="86" t="s">
        <v>27</v>
      </c>
      <c r="B37" s="86"/>
      <c r="C37" s="86"/>
      <c r="D37" s="86"/>
      <c r="E37" s="86"/>
      <c r="F37" s="86"/>
      <c r="G37" s="86"/>
      <c r="H37" s="86"/>
    </row>
  </sheetData>
  <sheetProtection password="EEEE" sheet="1" objects="1" scenarios="1"/>
  <mergeCells count="17">
    <mergeCell ref="A23:E23"/>
    <mergeCell ref="C19:D19"/>
    <mergeCell ref="C20:D20"/>
    <mergeCell ref="A37:H37"/>
    <mergeCell ref="D7:G7"/>
    <mergeCell ref="F28:H33"/>
    <mergeCell ref="E35:G35"/>
    <mergeCell ref="A1:H1"/>
    <mergeCell ref="A7:B7"/>
    <mergeCell ref="A30:E30"/>
    <mergeCell ref="A9:B9"/>
    <mergeCell ref="A11:B11"/>
    <mergeCell ref="A12:B12"/>
    <mergeCell ref="C11:D11"/>
    <mergeCell ref="E17:F17"/>
    <mergeCell ref="A10:B10"/>
    <mergeCell ref="F20:H2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Mensualisation enseignant</dc:subject>
  <dc:creator>veronalice</dc:creator>
  <cp:keywords/>
  <dc:description>Propriété de veronalice, la copie est donc interdite Merci</dc:description>
  <cp:lastModifiedBy>atelier.hi@outlook.fr</cp:lastModifiedBy>
  <cp:lastPrinted>2011-02-18T09:15:46Z</cp:lastPrinted>
  <dcterms:created xsi:type="dcterms:W3CDTF">2006-06-26T20:01:25Z</dcterms:created>
  <dcterms:modified xsi:type="dcterms:W3CDTF">2024-02-15T07:01:30Z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-1453560812</vt:i4>
  </property>
  <property fmtid="{D5CDD505-2E9C-101B-9397-08002B2CF9AE}" pid="3" name="_EmailSubject">
    <vt:lpwstr>Tableau de calcul</vt:lpwstr>
  </property>
  <property fmtid="{D5CDD505-2E9C-101B-9397-08002B2CF9AE}" pid="4" name="_AuthorEmail">
    <vt:lpwstr>christelle.le-gourrierec@wanadoo.fr</vt:lpwstr>
  </property>
  <property fmtid="{D5CDD505-2E9C-101B-9397-08002B2CF9AE}" pid="5" name="_AuthorEmailDisplayName">
    <vt:lpwstr>le gourrierec</vt:lpwstr>
  </property>
  <property fmtid="{D5CDD505-2E9C-101B-9397-08002B2CF9AE}" pid="6" name="_ReviewingToolsShownOnce">
    <vt:lpwstr/>
  </property>
</Properties>
</file>